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6" rupBuild="19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rb\Desktop\ASCE SEI\ASCE Secretary\ASCE Templates\"/>
    </mc:Choice>
  </mc:AlternateContent>
  <xr:revisionPtr revIDLastSave="0" documentId="11_3A6F1D8C30CBEE365324DDD09A8F65A6B75A83A4" xr6:coauthVersionLast="31" xr6:coauthVersionMax="31" xr10:uidLastSave="{00000000-0000-0000-0000-000000000000}"/>
  <bookViews>
    <workbookView xWindow="0" yWindow="0" windowWidth="23436" windowHeight="12360"/>
  </bookViews>
  <sheets>
    <sheet name="DASHBOARD" sheetId="3" r:id="rId1"/>
    <sheet name="EXPENSES" sheetId="1" state="hidden" r:id="rId2"/>
    <sheet name="INCOME" sheetId="2" state="hidden" r:id="rId3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3" l="1"/>
  <c r="G43" i="3"/>
  <c r="B41" i="3"/>
  <c r="F42" i="3"/>
  <c r="F43" i="3"/>
  <c r="F41" i="3"/>
  <c r="D34" i="3"/>
  <c r="C34" i="3"/>
  <c r="G42" i="3"/>
  <c r="G41" i="3"/>
  <c r="H51" i="3"/>
  <c r="G51" i="3"/>
  <c r="D51" i="3"/>
  <c r="C51" i="3"/>
  <c r="F44" i="3"/>
  <c r="D37" i="3"/>
  <c r="C15" i="3"/>
  <c r="G44" i="3"/>
  <c r="E37" i="3"/>
  <c r="D15" i="3"/>
  <c r="G29" i="2"/>
  <c r="G30" i="2"/>
  <c r="G31" i="2"/>
  <c r="G32" i="2"/>
  <c r="G33" i="2"/>
  <c r="F29" i="2"/>
  <c r="F30" i="2"/>
  <c r="F31" i="2"/>
  <c r="F32" i="2"/>
  <c r="F33" i="2"/>
  <c r="G22" i="2"/>
  <c r="G23" i="2"/>
  <c r="G24" i="2"/>
  <c r="G25" i="2"/>
  <c r="F22" i="2"/>
  <c r="F23" i="2"/>
  <c r="F24" i="2"/>
  <c r="F25" i="2"/>
  <c r="G15" i="2"/>
  <c r="G16" i="2"/>
  <c r="G17" i="2"/>
  <c r="G18" i="2"/>
  <c r="F15" i="2"/>
  <c r="F16" i="2"/>
  <c r="F17" i="2"/>
  <c r="F18" i="2"/>
  <c r="G8" i="2"/>
  <c r="G9" i="2"/>
  <c r="G10" i="2"/>
  <c r="G11" i="2"/>
  <c r="F8" i="2"/>
  <c r="F9" i="2"/>
  <c r="F10" i="2"/>
  <c r="F11" i="2"/>
  <c r="G5" i="2"/>
  <c r="F5" i="2"/>
  <c r="B2" i="2"/>
  <c r="D36" i="1"/>
  <c r="C36" i="1"/>
  <c r="D28" i="1"/>
  <c r="C28" i="1"/>
  <c r="H27" i="1"/>
  <c r="G27" i="1"/>
  <c r="H21" i="1"/>
  <c r="G21" i="1"/>
  <c r="D21" i="1"/>
  <c r="C21" i="1"/>
  <c r="H12" i="1"/>
  <c r="G12" i="1"/>
  <c r="D12" i="1"/>
  <c r="C12" i="1"/>
  <c r="H5" i="1"/>
  <c r="G5" i="1"/>
  <c r="B2" i="1"/>
  <c r="G25" i="3"/>
  <c r="F25" i="3"/>
  <c r="G24" i="3"/>
  <c r="F24" i="3"/>
  <c r="G23" i="3"/>
  <c r="F23" i="3"/>
  <c r="F26" i="3"/>
  <c r="D20" i="3"/>
  <c r="G26" i="3"/>
  <c r="E20" i="3"/>
  <c r="C14" i="3"/>
  <c r="C16" i="3"/>
  <c r="D14" i="3"/>
  <c r="D16" i="3"/>
</calcChain>
</file>

<file path=xl/sharedStrings.xml><?xml version="1.0" encoding="utf-8"?>
<sst xmlns="http://schemas.openxmlformats.org/spreadsheetml/2006/main" count="174" uniqueCount="87">
  <si>
    <t>Budget for [Event Name]</t>
  </si>
  <si>
    <t>Profit - Loss Summary</t>
  </si>
  <si>
    <t>Meeting Date:</t>
  </si>
  <si>
    <t>Time:</t>
  </si>
  <si>
    <t>Speaker:</t>
  </si>
  <si>
    <t>Speaker's Organization:</t>
  </si>
  <si>
    <t>Topic of Presentation:</t>
  </si>
  <si>
    <t>Meeting Location:</t>
  </si>
  <si>
    <t xml:space="preserve"> </t>
  </si>
  <si>
    <t>Estimated</t>
  </si>
  <si>
    <t>Actual</t>
  </si>
  <si>
    <t>TOTAL INCOME</t>
  </si>
  <si>
    <t>TOTAL EXPENSES</t>
  </si>
  <si>
    <t>TOTAL PROFIT</t>
  </si>
  <si>
    <t>Admissions</t>
  </si>
  <si>
    <t xml:space="preserve">  </t>
  </si>
  <si>
    <t xml:space="preserve">Estimated </t>
  </si>
  <si>
    <t xml:space="preserve">Actual </t>
  </si>
  <si>
    <t>Members @</t>
  </si>
  <si>
    <t>Non-Members @</t>
  </si>
  <si>
    <t>Students @</t>
  </si>
  <si>
    <t>Total</t>
  </si>
  <si>
    <t>Expenses Covered from Other Funds</t>
  </si>
  <si>
    <t>Expense</t>
  </si>
  <si>
    <t>Travel</t>
  </si>
  <si>
    <t>Meal Costs</t>
  </si>
  <si>
    <t>Meals @</t>
  </si>
  <si>
    <t>Speaker Meal @</t>
  </si>
  <si>
    <t>Free Meals @</t>
  </si>
  <si>
    <t>Venue</t>
  </si>
  <si>
    <t>Hotel</t>
  </si>
  <si>
    <t>Room Rental</t>
  </si>
  <si>
    <t>Flights</t>
  </si>
  <si>
    <t>AV/Technology</t>
  </si>
  <si>
    <t>Rental Car</t>
  </si>
  <si>
    <t>Bartender</t>
  </si>
  <si>
    <t>Service Charge</t>
  </si>
  <si>
    <t>Submitter:</t>
  </si>
  <si>
    <t>Signed:</t>
  </si>
  <si>
    <t>Date:</t>
  </si>
  <si>
    <t>Expenses</t>
  </si>
  <si>
    <t>Site</t>
  </si>
  <si>
    <t>Refreshments</t>
  </si>
  <si>
    <t>Room and hall fees</t>
  </si>
  <si>
    <t>Food</t>
  </si>
  <si>
    <t>Site staff</t>
  </si>
  <si>
    <t>Drinks</t>
  </si>
  <si>
    <t>Equipment</t>
  </si>
  <si>
    <t>Linens</t>
  </si>
  <si>
    <t>Tables and chairs</t>
  </si>
  <si>
    <t>Staff and gratuities</t>
  </si>
  <si>
    <t>Decorations</t>
  </si>
  <si>
    <t>Program</t>
  </si>
  <si>
    <t>Flowers</t>
  </si>
  <si>
    <t>Performers</t>
  </si>
  <si>
    <t>Candles</t>
  </si>
  <si>
    <t>Speakers</t>
  </si>
  <si>
    <t>Lighting</t>
  </si>
  <si>
    <t>Balloons</t>
  </si>
  <si>
    <t>Paper supplies</t>
  </si>
  <si>
    <t>Other</t>
  </si>
  <si>
    <t>Publicity</t>
  </si>
  <si>
    <t>Prizes</t>
  </si>
  <si>
    <t>Graphics work</t>
  </si>
  <si>
    <t>Ribbons/Plaques/Trophies</t>
  </si>
  <si>
    <t>Photocopying/Printing</t>
  </si>
  <si>
    <t>Gifts</t>
  </si>
  <si>
    <t>Postage</t>
  </si>
  <si>
    <t>Miscellaneous</t>
  </si>
  <si>
    <t>Telephone</t>
  </si>
  <si>
    <t>Transportation</t>
  </si>
  <si>
    <t>Stationery supplies</t>
  </si>
  <si>
    <t>Fax services</t>
  </si>
  <si>
    <t>Income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</si>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</sst>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>
    <font>
      <sz val="10"/>
      <color theme="1" tint="0.14996795556505021"/>
      <name val="Century Gothic"/>
      <family val="2"/>
      <scheme val="minor"/>
    </font>
    <font>
      <sz val="22"/>
      <color theme="3" tint="9.9948118533890809E-2"/>
      <name val="Bookman Old Style"/>
      <family val="1"/>
      <scheme val="major"/>
    </font>
    <font>
      <sz val="14"/>
      <color theme="3" tint="9.9948118533890809E-2"/>
      <name val="Bookman Old Style"/>
      <family val="1"/>
      <scheme val="major"/>
    </font>
    <font>
      <b/>
      <sz val="11"/>
      <color theme="1" tint="0.24994659260841701"/>
      <name val="Bookman Old Style"/>
      <family val="1"/>
      <scheme val="major"/>
    </font>
    <font>
      <sz val="12"/>
      <color theme="1" tint="0.24994659260841701"/>
      <name val="Bookman Old Style"/>
      <family val="1"/>
      <scheme val="major"/>
    </font>
    <font>
      <sz val="9"/>
      <color theme="1" tint="0.14996795556505021"/>
      <name val="Bookman Old Style"/>
      <family val="1"/>
      <scheme val="major"/>
    </font>
    <font>
      <sz val="11"/>
      <color theme="1" tint="0.14996795556505021"/>
      <name val="Bookman Old Style"/>
      <family val="1"/>
      <scheme val="major"/>
    </font>
    <font>
      <sz val="11"/>
      <color theme="1" tint="0.14996795556505021"/>
      <name val="Century Gothic"/>
      <family val="2"/>
      <scheme val="minor"/>
    </font>
    <font>
      <sz val="14"/>
      <color theme="1" tint="0.14996795556505021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0000"/>
        <bgColor rgb="FF800000"/>
      </patternFill>
    </fill>
  </fills>
  <borders count="8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1"/>
    <xf numFmtId="0" fontId="2" fillId="0" borderId="0" xfId="2"/>
    <xf numFmtId="0" fontId="3" fillId="0" borderId="0" xfId="3"/>
    <xf numFmtId="0" fontId="4" fillId="0" borderId="0" xfId="4"/>
    <xf numFmtId="0" fontId="0" fillId="0" borderId="0" xfId="0" applyFont="1" applyFill="1" applyBorder="1"/>
    <xf numFmtId="164" fontId="0" fillId="0" borderId="0" xfId="0" applyNumberFormat="1" applyFont="1" applyFill="1" applyBorder="1"/>
    <xf numFmtId="0" fontId="5" fillId="0" borderId="0" xfId="0" applyFont="1" applyFill="1" applyBorder="1"/>
    <xf numFmtId="0" fontId="1" fillId="0" borderId="1" xfId="1" applyAlignment="1">
      <alignment horizontal="right"/>
    </xf>
    <xf numFmtId="0" fontId="2" fillId="0" borderId="0" xfId="2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/>
    <xf numFmtId="0" fontId="4" fillId="2" borderId="2" xfId="4" applyFill="1" applyBorder="1"/>
    <xf numFmtId="164" fontId="4" fillId="2" borderId="3" xfId="4" applyNumberFormat="1" applyFill="1" applyBorder="1"/>
    <xf numFmtId="0" fontId="1" fillId="0" borderId="0" xfId="1" applyBorder="1"/>
    <xf numFmtId="164" fontId="4" fillId="0" borderId="0" xfId="4" applyNumberFormat="1" applyFill="1" applyBorder="1"/>
    <xf numFmtId="0" fontId="5" fillId="3" borderId="0" xfId="0" applyFont="1" applyFill="1" applyBorder="1"/>
    <xf numFmtId="0" fontId="8" fillId="0" borderId="0" xfId="0" applyFont="1"/>
    <xf numFmtId="0" fontId="0" fillId="0" borderId="5" xfId="0" applyBorder="1"/>
    <xf numFmtId="0" fontId="8" fillId="0" borderId="5" xfId="0" applyFont="1" applyBorder="1"/>
    <xf numFmtId="0" fontId="8" fillId="0" borderId="0" xfId="0" applyFont="1" applyAlignment="1">
      <alignment horizontal="right"/>
    </xf>
    <xf numFmtId="164" fontId="0" fillId="0" borderId="0" xfId="0" applyNumberFormat="1" applyFont="1" applyFill="1" applyBorder="1" applyAlignment="1"/>
    <xf numFmtId="0" fontId="0" fillId="0" borderId="7" xfId="0" applyBorder="1"/>
    <xf numFmtId="0" fontId="3" fillId="0" borderId="0" xfId="3" applyAlignment="1">
      <alignment horizontal="left"/>
    </xf>
    <xf numFmtId="0" fontId="3" fillId="0" borderId="4" xfId="3" applyBorder="1" applyAlignment="1">
      <alignment horizontal="left"/>
    </xf>
    <xf numFmtId="0" fontId="5" fillId="4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Alignment="1">
      <alignment horizontal="right"/>
    </xf>
    <xf numFmtId="0" fontId="2" fillId="0" borderId="0" xfId="2" applyAlignment="1">
      <alignment horizontal="left"/>
    </xf>
    <xf numFmtId="0" fontId="2" fillId="0" borderId="5" xfId="2" applyBorder="1" applyAlignment="1">
      <alignment horizontal="left"/>
    </xf>
    <xf numFmtId="0" fontId="2" fillId="0" borderId="6" xfId="2" applyBorder="1" applyAlignment="1">
      <alignment horizontal="left"/>
    </xf>
    <xf numFmtId="0" fontId="0" fillId="0" borderId="0" xfId="0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90"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numFmt numFmtId="164" formatCode="&quot;$&quot;#,##0.00"/>
    </dxf>
    <dxf>
      <numFmt numFmtId="164" formatCode="&quot;$&quot;#,##0.00"/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  <fill>
        <patternFill patternType="solid">
          <fgColor indexed="64"/>
          <bgColor rgb="FF339966"/>
        </patternFill>
      </fill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  <fill>
        <patternFill patternType="solid">
          <fgColor rgb="FF800000"/>
          <bgColor rgb="FFCC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  <fill>
        <patternFill>
          <bgColor rgb="FFCC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  <fill>
        <patternFill>
          <bgColor rgb="FFCC0000"/>
        </patternFill>
      </fill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  <fill>
        <patternFill patternType="solid">
          <fgColor indexed="64"/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solid">
          <fgColor indexed="64"/>
          <bgColor theme="0" tint="-0.14996795556505021"/>
        </patternFill>
      </fill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 tint="0.14996795556505021"/>
        <name val="Bookman Old Style"/>
        <scheme val="major"/>
      </font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6795556505021"/>
        <name val="Bookman Old Style"/>
        <scheme val="major"/>
      </font>
    </dxf>
  </dxfs>
  <tableStyles count="0" defaultTableStyle="TableStyleMedium2" defaultPivotStyle="PivotStyleLight16"/>
  <colors>
    <mruColors>
      <color rgb="FFCC0000"/>
      <color rgb="FFB62902"/>
      <color rgb="FFBE440E"/>
      <color rgb="FFCC3300"/>
      <color rgb="FF993300"/>
      <color rgb="FFCF4629"/>
      <color rgb="FFFF2929"/>
      <color rgb="FF339966"/>
      <color rgb="FF00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TOTAL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12755573125057"/>
          <c:y val="0.27038435067201599"/>
          <c:w val="0.70228566386658542"/>
          <c:h val="0.37697438530461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DASHBOARD!$B$14</c:f>
              <c:strCache>
                <c:ptCount val="1"/>
                <c:pt idx="0">
                  <c:v>TOTAL INCOME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DASHBOARD!$C$13:$D$13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DASHBOARD!$C$14:$D$14</c:f>
              <c:numCache>
                <c:formatCode>"$"#,##0.00</c:formatCode>
                <c:ptCount val="2"/>
                <c:pt idx="0">
                  <c:v>1620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9-4867-9F24-3535F0B189C2}"/>
            </c:ext>
          </c:extLst>
        </c:ser>
        <c:ser>
          <c:idx val="1"/>
          <c:order val="1"/>
          <c:tx>
            <c:strRef>
              <c:f>DASHBOARD!$B$15</c:f>
              <c:strCache>
                <c:ptCount val="1"/>
                <c:pt idx="0">
                  <c:v>TOTAL EXPENSES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DASHBOARD!$C$13:$D$13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DASHBOARD!$C$15:$D$15</c:f>
              <c:numCache>
                <c:formatCode>"$"#,##0.00</c:formatCode>
                <c:ptCount val="2"/>
                <c:pt idx="0">
                  <c:v>1650</c:v>
                </c:pt>
                <c:pt idx="1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9-4867-9F24-3535F0B1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02218376"/>
        <c:axId val="602215240"/>
      </c:barChart>
      <c:catAx>
        <c:axId val="602218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215240"/>
        <c:crosses val="autoZero"/>
        <c:auto val="1"/>
        <c:lblAlgn val="ctr"/>
        <c:lblOffset val="100"/>
        <c:noMultiLvlLbl val="0"/>
      </c:catAx>
      <c:valAx>
        <c:axId val="60221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218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624840</xdr:colOff>
      <xdr:row>0</xdr:row>
      <xdr:rowOff>82892</xdr:rowOff>
    </xdr:from>
    <xdr:to>
      <xdr:col>8</xdr:col>
      <xdr:colOff>22860</xdr:colOff>
      <xdr:row>3</xdr:row>
      <xdr:rowOff>210049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7016BE-49EB-4568-817C-44155868B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82892"/>
          <a:ext cx="1821180" cy="820577"/>
        </a:xfrm>
        <a:prstGeom prst="rect">
          <a:avLst/>
        </a:prstGeom>
      </xdr:spPr>
    </xdr:pic>
    <xdr:clientData/>
  </xdr:twoCellAnchor>
  <xdr:twoCellAnchor>
    <xdr:from>
      <xdr:col>4</xdr:col>
      <xdr:colOff>257448</xdr:colOff>
      <xdr:row>11</xdr:row>
      <xdr:rowOff>119744</xdr:rowOff>
    </xdr:from>
    <xdr:to>
      <xdr:col>8</xdr:col>
      <xdr:colOff>0</xdr:colOff>
      <xdr:row>16</xdr:row>
      <xdr:rowOff>152400</xdr:rowOff>
    </xdr:to>
    <xdr:graphicFrame macro="">
      <xdr:nvGraphicFramePr>
        <xdr:cNvPr id="4" name="Chart 3" descr="Column chart showing total income versus total expenses." title="Total profit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2" name="tblTotal" displayName="tblTotal" ref="B13:D16" totalsRowShown="0" headerRowDxfId="89" dataDxfId="88">
  <autoFilter ref="B13:D16">
    <filterColumn colId="0" hiddenButton="1"/>
    <filterColumn colId="1" hiddenButton="1"/>
    <filterColumn colId="2" hiddenButton="1"/>
  </autoFilter>
  <tableColumns count="3">
    <tableColumn id="1" name=" " dataDxfId="87"/>
    <tableColumn id="2" name="Estimated" dataDxfId="86"/>
    <tableColumn id="3" name="Actual" dataDxfId="85"/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="Totals table" altTextSummary="Dashboard table calculated all estimated and actuals from INCOME and EXPENSES sheets."/>
    </ext>
  </extLst>
</table>
</file>

<file path=xl/tables/table10.xml><?xml version="1.0" encoding="utf-8"?>
<table xmlns="http://schemas.openxmlformats.org/spreadsheetml/2006/main" id="4" name="tblDecorations" displayName="tblDecorations" ref="B15:D21" totalsRowCount="1" headerRowDxfId="42">
  <autoFilter ref="B15:D20"/>
  <tableColumns count="3">
    <tableColumn id="1" name="Decoration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Decorations table" altTextSummary="Enter decorations estimated and actual values."/>
    </ext>
  </extLst>
</table>
</file>

<file path=xl/tables/table11.xml><?xml version="1.0" encoding="utf-8"?>
<table xmlns="http://schemas.openxmlformats.org/spreadsheetml/2006/main" id="5" name="tblPublicity" displayName="tblPublicity" ref="B24:D28" totalsRowCount="1" headerRowDxfId="41">
  <autoFilter ref="B24:D27"/>
  <tableColumns count="3">
    <tableColumn id="1" name="Publicity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ublicity table" altTextSummary="Enter publicity estimated and actual values."/>
    </ext>
  </extLst>
</table>
</file>

<file path=xl/tables/table12.xml><?xml version="1.0" encoding="utf-8"?>
<table xmlns="http://schemas.openxmlformats.org/spreadsheetml/2006/main" id="6" name="tblPrizes" displayName="tblPrizes" ref="F24:H27" totalsRowCount="1" headerRowDxfId="40">
  <autoFilter ref="F24:H26"/>
  <tableColumns count="3">
    <tableColumn id="1" name="Prize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izes table" altTextSummary="Enter prize estimated and actual values."/>
    </ext>
  </extLst>
</table>
</file>

<file path=xl/tables/table13.xml><?xml version="1.0" encoding="utf-8"?>
<table xmlns="http://schemas.openxmlformats.org/spreadsheetml/2006/main" id="7" name="tblMisc" displayName="tblMisc" ref="B31:D36" totalsRowCount="1" headerRowDxfId="39">
  <autoFilter ref="B31:D35"/>
  <tableColumns count="3">
    <tableColumn id="1" name="Miscellaneous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Miscellaneous table" altTextSummary="Enter miscellaneous items estimated and actual values."/>
    </ext>
  </extLst>
</table>
</file>

<file path=xl/tables/table14.xml><?xml version="1.0" encoding="utf-8"?>
<table xmlns="http://schemas.openxmlformats.org/spreadsheetml/2006/main" id="8" name="tblAdmissions" displayName="tblAdmissions" ref="B7:G11" totalsRowCount="1" headerRowDxfId="38">
  <autoFilter ref="B7:G10"/>
  <tableColumns count="6">
    <tableColumn id="1" name="Estimated" totalsRowLabel="Total" totalsRowDxfId="37"/>
    <tableColumn id="2" name="Actual" totalsRowDxfId="36"/>
    <tableColumn id="3" name=" " dataDxfId="34" totalsRowDxfId="35"/>
    <tableColumn id="4" name="  " dataDxfId="32" totalsRowDxfId="33"/>
    <tableColumn id="5" name="Estimated " totalsRowFunction="sum" dataDxfId="30" totalsRowDxfId="31">
      <calculatedColumnFormula>tblAdmissions[[#This Row],[  ]]*tblAdmissions[[#This Row],[Estimated]]</calculatedColumnFormula>
    </tableColumn>
    <tableColumn id="6" name="Actual " totalsRowFunction="sum" dataDxfId="28" totalsRowDxfId="29">
      <calculatedColumnFormula>tblAdmissions[[#This Row],[  ]]*tblAdmissions[[#This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ables/table15.xml><?xml version="1.0" encoding="utf-8"?>
<table xmlns="http://schemas.openxmlformats.org/spreadsheetml/2006/main" id="9" name="tblItems" displayName="tblItems" ref="B28:G33" totalsRowCount="1" headerRowDxfId="27">
  <autoFilter ref="B28:G32"/>
  <tableColumns count="6">
    <tableColumn id="1" name="Estimated" totalsRowLabel="Total" totalsRowDxfId="26"/>
    <tableColumn id="2" name="Actual" totalsRowDxfId="25"/>
    <tableColumn id="3" name=" " dataDxfId="23" totalsRowDxfId="24"/>
    <tableColumn id="4" name="  " totalsRowDxfId="22"/>
    <tableColumn id="5" name="Estimated " totalsRowFunction="sum" dataDxfId="21">
      <calculatedColumnFormula>tblItems[[#This Row],[  ]]*tblItems[[#This Row],[Estimated]]</calculatedColumnFormula>
    </tableColumn>
    <tableColumn id="6" name="Actual " totalsRowFunction="sum" dataDxfId="20">
      <calculatedColumnFormula>tblItems[[#This Row],[  ]]*tblItems[[#This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Item sales table" altTextSummary="Enter item sales information, including estimated/actual number and rates."/>
    </ext>
  </extLst>
</table>
</file>

<file path=xl/tables/table16.xml><?xml version="1.0" encoding="utf-8"?>
<table xmlns="http://schemas.openxmlformats.org/spreadsheetml/2006/main" id="10" name="tblVendors" displayName="tblVendors" ref="B21:G25" totalsRowCount="1" headerRowDxfId="19">
  <autoFilter ref="B21:G24"/>
  <tableColumns count="6">
    <tableColumn id="1" name="Estimated" totalsRowLabel="Total" totalsRowDxfId="18"/>
    <tableColumn id="2" name="Actual" totalsRowDxfId="17"/>
    <tableColumn id="3" name=" " dataDxfId="15" totalsRowDxfId="16"/>
    <tableColumn id="4" name="  " totalsRowDxfId="14"/>
    <tableColumn id="5" name="Estimated " totalsRowFunction="sum" dataDxfId="12" totalsRowDxfId="13">
      <calculatedColumnFormula>tblVendors[[#This Row],[  ]]*tblVendors[[#This Row],[Estimated]]</calculatedColumnFormula>
    </tableColumn>
    <tableColumn id="6" name="Actual " totalsRowFunction="sum" dataDxfId="10" totalsRowDxfId="11">
      <calculatedColumnFormula>tblVendors[[#This Row],[  ]]*tblVendors[[#This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Exhibitor and vendor table" altTextSummary="Enter exhibitor and vendor information, including estimated/actual number and rates."/>
    </ext>
  </extLst>
</table>
</file>

<file path=xl/tables/table17.xml><?xml version="1.0" encoding="utf-8"?>
<table xmlns="http://schemas.openxmlformats.org/spreadsheetml/2006/main" id="11" name="tblAds" displayName="tblAds" ref="B14:G18" totalsRowCount="1" headerRowDxfId="9">
  <autoFilter ref="B14:G17"/>
  <tableColumns count="6">
    <tableColumn id="1" name="Estimated" totalsRowLabel="Total" totalsRowDxfId="8"/>
    <tableColumn id="2" name="Actual" totalsRowDxfId="7"/>
    <tableColumn id="3" name=" " dataDxfId="5" totalsRowDxfId="6"/>
    <tableColumn id="4" name="  " totalsRowDxfId="4"/>
    <tableColumn id="5" name="Estimated " totalsRowFunction="sum" dataDxfId="2" totalsRowDxfId="3">
      <calculatedColumnFormula>tblAds[[#This Row],[  ]]*tblAds[[#This Row],[Estimated]]</calculatedColumnFormula>
    </tableColumn>
    <tableColumn id="6" name="Actual " totalsRowFunction="sum" dataDxfId="0" totalsRowDxfId="1">
      <calculatedColumnFormula>tblAds[[#This Row],[  ]]*tblAds[[#This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2.xml><?xml version="1.0" encoding="utf-8"?>
<table xmlns="http://schemas.openxmlformats.org/spreadsheetml/2006/main" id="20" name="tblAdmissions1421" displayName="tblAdmissions1421" ref="B22:G26" totalsRowCount="1" headerRowDxfId="84">
  <autoFilter ref="B22:G25"/>
  <tableColumns count="6">
    <tableColumn id="1" name="Estimated" totalsRowLabel="Total" totalsRowDxfId="83"/>
    <tableColumn id="2" name="Actual" totalsRowDxfId="82"/>
    <tableColumn id="3" name=" " dataDxfId="80" totalsRowDxfId="81"/>
    <tableColumn id="4" name="  " dataDxfId="78" totalsRowDxfId="79"/>
    <tableColumn id="5" name="Estimated " totalsRowFunction="sum" dataDxfId="76" totalsRowDxfId="77">
      <calculatedColumnFormula>tblAdmissions1421[[#This Row],[  ]]*tblAdmissions1421[[#This Row],[Estimated]]</calculatedColumnFormula>
    </tableColumn>
    <tableColumn id="6" name="Actual " totalsRowFunction="sum" dataDxfId="74" totalsRowDxfId="75">
      <calculatedColumnFormula>tblAdmissions1421[[#This Row],[  ]]*tblAdmissions1421[[#This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Admissions table" altTextSummary="Enter admission information, including estimated/actual number of admissions and rates."/>
    </ext>
  </extLst>
</table>
</file>

<file path=xl/tables/table3.xml><?xml version="1.0" encoding="utf-8"?>
<table xmlns="http://schemas.openxmlformats.org/spreadsheetml/2006/main" id="15" name="tblSite192416" displayName="tblSite192416" ref="B46:D51" totalsRowCount="1" headerRowDxfId="73">
  <autoFilter ref="B46:D50"/>
  <tableColumns count="3">
    <tableColumn id="1" name="Travel" totalsRowLabel="Total" totalsRowDxfId="72"/>
    <tableColumn id="2" name="Estimated" totalsRowFunction="sum" totalsRowDxfId="71"/>
    <tableColumn id="3" name="Actual" totalsRowFunction="sum" totalsRowDxfId="70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4.xml><?xml version="1.0" encoding="utf-8"?>
<table xmlns="http://schemas.openxmlformats.org/spreadsheetml/2006/main" id="16" name="tblRefreshments202517" displayName="tblRefreshments202517" ref="F46:H51" totalsRowCount="1" headerRowDxfId="69">
  <autoFilter ref="F46:H50"/>
  <tableColumns count="3">
    <tableColumn id="1" name="Venue" totalsRowLabel="Total" totalsRowDxfId="68"/>
    <tableColumn id="2" name="Estimated" totalsRowFunction="sum" totalsRowDxfId="67"/>
    <tableColumn id="3" name="Actual" totalsRowFunction="sum" totalsRowDxfId="66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5.xml><?xml version="1.0" encoding="utf-8"?>
<table xmlns="http://schemas.openxmlformats.org/spreadsheetml/2006/main" id="17" name="tblAds152218" displayName="tblAds152218" ref="B40:G44" totalsRowCount="1" headerRowDxfId="65">
  <autoFilter ref="B40:G43"/>
  <tableColumns count="6">
    <tableColumn id="1" name="Estimated" totalsRowLabel="Total" dataDxfId="63" totalsRowDxfId="64">
      <calculatedColumnFormula>SUM(tblAdmissions1421[Estimated])</calculatedColumnFormula>
    </tableColumn>
    <tableColumn id="2" name="Actual" dataDxfId="61" totalsRowDxfId="62">
      <calculatedColumnFormula>SUM(tblAdmissions1421[Actual])</calculatedColumnFormula>
    </tableColumn>
    <tableColumn id="3" name=" " dataDxfId="59" totalsRowDxfId="60"/>
    <tableColumn id="4" name="  " dataDxfId="57" totalsRowDxfId="58"/>
    <tableColumn id="5" name="Estimated " totalsRowFunction="sum" dataDxfId="55" totalsRowDxfId="56">
      <calculatedColumnFormula>tblAds152218[[#This Row],[  ]]*tblAds152218[[#This Row],[Estimated]]</calculatedColumnFormula>
    </tableColumn>
    <tableColumn id="6" name="Actual " totalsRowFunction="sum" dataDxfId="53" totalsRowDxfId="54">
      <calculatedColumnFormula>tblAds152218[[#This Row],[  ]]*tblAds152218[[#This Row],[Actual]]</calculatedColumnFormula>
    </tableColumn>
  </tableColumns>
  <tableStyleInfo name="TableStyleLight10" showFirstColumn="0" showLastColumn="0" showRowStripes="1" showColumnStripes="0"/>
  <extLst>
    <ext xmlns:x14="http://schemas.microsoft.com/office/spreadsheetml/2009/9/main" uri="{504A1905-F514-4f6f-8877-14C23A59335A}">
      <x14:table altText="Program ads table" altTextSummary="Enter program advertisement information, including estimated/actual number of ads and rates."/>
    </ext>
  </extLst>
</table>
</file>

<file path=xl/tables/table6.xml><?xml version="1.0" encoding="utf-8"?>
<table xmlns="http://schemas.openxmlformats.org/spreadsheetml/2006/main" id="18" name="tblRefreshments20251719" displayName="tblRefreshments20251719" ref="B29:D34" totalsRowCount="1" headerRowDxfId="52">
  <autoFilter ref="B29:D33"/>
  <tableColumns count="3">
    <tableColumn id="1" name="Expense" totalsRowLabel="Total" totalsRowDxfId="51"/>
    <tableColumn id="2" name="Estimated" totalsRowFunction="sum" dataDxfId="49" totalsRowDxfId="50"/>
    <tableColumn id="3" name="Actual" totalsRowFunction="sum" totalsRowDxfId="48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7.xml><?xml version="1.0" encoding="utf-8"?>
<table xmlns="http://schemas.openxmlformats.org/spreadsheetml/2006/main" id="1" name="tblSite" displayName="tblSite" ref="B7:D12" totalsRowCount="1" headerRowDxfId="47">
  <autoFilter ref="B7:D11"/>
  <tableColumns count="3">
    <tableColumn id="1" name="Site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Site table" altTextSummary="Enter on-site equipment estimated and actual values."/>
    </ext>
  </extLst>
</table>
</file>

<file path=xl/tables/table8.xml><?xml version="1.0" encoding="utf-8"?>
<table xmlns="http://schemas.openxmlformats.org/spreadsheetml/2006/main" id="2" name="tblRefreshments" displayName="tblRefreshments" ref="F7:H12" totalsRowCount="1" headerRowDxfId="46">
  <autoFilter ref="F7:H11"/>
  <tableColumns count="3">
    <tableColumn id="1" name="Refreshments" totalsRowLabel="Total"/>
    <tableColumn id="2" name="Estimated" totalsRowFunction="sum" totalsRowDxfId="45"/>
    <tableColumn id="3" name="Actual" totalsRowFunction="sum" totalsRowDxfId="44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Refreshments table" altTextSummary="Enter refreshments estimated and actual values."/>
    </ext>
  </extLst>
</table>
</file>

<file path=xl/tables/table9.xml><?xml version="1.0" encoding="utf-8"?>
<table xmlns="http://schemas.openxmlformats.org/spreadsheetml/2006/main" id="3" name="tblPrograms" displayName="tblPrograms" ref="F15:H21" totalsRowCount="1" headerRowDxfId="43">
  <autoFilter ref="F15:H20"/>
  <tableColumns count="3">
    <tableColumn id="1" name="Program" totalsRowLabel="Total"/>
    <tableColumn id="2" name="Estimated" totalsRowFunction="sum"/>
    <tableColumn id="3" name="Actual" totalsRowFunction="sum"/>
  </tableColumns>
  <tableStyleInfo name="TableStyleLight12" showFirstColumn="0" showLastColumn="0" showRowStripes="1" showColumnStripes="0"/>
  <extLst>
    <ext xmlns:x14="http://schemas.microsoft.com/office/spreadsheetml/2009/9/main" uri="{504A1905-F514-4f6f-8877-14C23A59335A}">
      <x14:table altText="Program table" altTextSummary="Enter program estimated and actual values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ssRoste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.xml"/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3:I56"/>
  <sheetViews>
    <sheetView showGridLines="0" tabSelected="1" zoomScale="70" zoomScaleNormal="70" zoomScalePageLayoutView="85" workbookViewId="0">
      <selection activeCell="L17" sqref="L17"/>
    </sheetView>
  </sheetViews>
  <sheetFormatPr defaultRowHeight="13.15"/>
  <cols>
    <col min="1" max="1" width="1.7109375" customWidth="1"/>
    <col min="2" max="2" width="16.85546875" customWidth="1"/>
    <col min="3" max="4" width="15.7109375" customWidth="1"/>
    <col min="5" max="5" width="11.7109375" customWidth="1"/>
    <col min="6" max="7" width="15.7109375" customWidth="1"/>
    <col min="8" max="8" width="18.85546875" customWidth="1"/>
    <col min="9" max="9" width="1.42578125" customWidth="1"/>
  </cols>
  <sheetData>
    <row r="3" spans="2:9" ht="28.15">
      <c r="B3" s="1" t="s">
        <v>0</v>
      </c>
      <c r="C3" s="1"/>
      <c r="D3" s="1"/>
      <c r="E3" s="1"/>
      <c r="F3" s="1"/>
      <c r="G3" s="1"/>
      <c r="H3" s="1"/>
      <c r="I3" s="19"/>
    </row>
    <row r="4" spans="2:9" ht="17.45">
      <c r="B4" s="2" t="s">
        <v>1</v>
      </c>
      <c r="C4" s="2"/>
      <c r="D4" s="2"/>
      <c r="E4" s="2"/>
    </row>
    <row r="5" spans="2:9" ht="9.6" customHeight="1">
      <c r="B5" s="2"/>
      <c r="C5" s="2"/>
      <c r="D5" s="2"/>
      <c r="E5" s="2"/>
    </row>
    <row r="6" spans="2:9" ht="17.45">
      <c r="B6" s="33" t="s">
        <v>2</v>
      </c>
      <c r="C6" s="33"/>
      <c r="D6" s="34"/>
      <c r="E6" s="34"/>
      <c r="F6" s="34"/>
      <c r="G6" s="25" t="s">
        <v>3</v>
      </c>
      <c r="H6" s="24"/>
    </row>
    <row r="7" spans="2:9" ht="17.45">
      <c r="B7" s="33" t="s">
        <v>4</v>
      </c>
      <c r="C7" s="33"/>
      <c r="D7" s="34"/>
      <c r="E7" s="34"/>
      <c r="F7" s="34"/>
      <c r="G7" s="34"/>
      <c r="H7" s="34"/>
    </row>
    <row r="8" spans="2:9" ht="17.45">
      <c r="B8" s="33" t="s">
        <v>5</v>
      </c>
      <c r="C8" s="33"/>
      <c r="D8" s="35"/>
      <c r="E8" s="35"/>
      <c r="F8" s="35"/>
      <c r="G8" s="35"/>
      <c r="H8" s="35"/>
    </row>
    <row r="9" spans="2:9" ht="17.45">
      <c r="B9" s="33" t="s">
        <v>6</v>
      </c>
      <c r="C9" s="33"/>
      <c r="D9" s="35"/>
      <c r="E9" s="35"/>
      <c r="F9" s="35"/>
      <c r="G9" s="35"/>
      <c r="H9" s="35"/>
    </row>
    <row r="10" spans="2:9" ht="17.45">
      <c r="B10" s="33" t="s">
        <v>7</v>
      </c>
      <c r="C10" s="33"/>
      <c r="D10" s="35"/>
      <c r="E10" s="35"/>
      <c r="F10" s="35"/>
      <c r="G10" s="35"/>
      <c r="H10" s="35"/>
    </row>
    <row r="11" spans="2:9">
      <c r="D11" s="27"/>
      <c r="E11" s="27"/>
      <c r="F11" s="27"/>
      <c r="G11" s="27"/>
      <c r="H11" s="27"/>
    </row>
    <row r="13" spans="2:9" ht="13.9">
      <c r="B13" s="13" t="s">
        <v>8</v>
      </c>
      <c r="C13" s="13" t="s">
        <v>9</v>
      </c>
      <c r="D13" s="13" t="s">
        <v>10</v>
      </c>
      <c r="E13" s="13"/>
    </row>
    <row r="14" spans="2:9" ht="36.75" customHeight="1">
      <c r="B14" s="14" t="s">
        <v>11</v>
      </c>
      <c r="C14" s="15">
        <f>D20</f>
        <v>1620</v>
      </c>
      <c r="D14" s="15">
        <f>E20</f>
        <v>300</v>
      </c>
      <c r="E14" s="15"/>
    </row>
    <row r="15" spans="2:9" ht="36.75" customHeight="1">
      <c r="B15" s="14" t="s">
        <v>12</v>
      </c>
      <c r="C15" s="15">
        <f>D37</f>
        <v>1650</v>
      </c>
      <c r="D15" s="15">
        <f>E37</f>
        <v>500</v>
      </c>
      <c r="E15" s="15"/>
    </row>
    <row r="16" spans="2:9" ht="36.75" customHeight="1">
      <c r="B16" s="14" t="s">
        <v>13</v>
      </c>
      <c r="C16" s="15">
        <f>C14-C15</f>
        <v>-30</v>
      </c>
      <c r="D16" s="15">
        <f>D14-D15</f>
        <v>-200</v>
      </c>
      <c r="E16" s="15"/>
    </row>
    <row r="19" spans="2:7" ht="15.6">
      <c r="B19" s="3" t="s">
        <v>11</v>
      </c>
      <c r="D19" s="17" t="s">
        <v>9</v>
      </c>
      <c r="E19" s="17" t="s">
        <v>10</v>
      </c>
    </row>
    <row r="20" spans="2:7" ht="15.6">
      <c r="D20" s="18">
        <f>SUM(tblAdmissions1421[[#Totals],[Estimated ]],tblRefreshments20251719[[#Totals],[Estimated]])</f>
        <v>1620</v>
      </c>
      <c r="E20" s="18">
        <f>SUM(tblAdmissions1421[[#Totals],[Actual ]],tblRefreshments20251719[[#Totals],[Actual]])</f>
        <v>300</v>
      </c>
    </row>
    <row r="21" spans="2:7" ht="15.6">
      <c r="B21" s="4" t="s">
        <v>14</v>
      </c>
      <c r="D21" s="10"/>
    </row>
    <row r="22" spans="2:7">
      <c r="B22" s="7" t="s">
        <v>9</v>
      </c>
      <c r="C22" s="7" t="s">
        <v>10</v>
      </c>
      <c r="D22" s="11" t="s">
        <v>8</v>
      </c>
      <c r="E22" s="7" t="s">
        <v>15</v>
      </c>
      <c r="F22" s="7" t="s">
        <v>16</v>
      </c>
      <c r="G22" s="7" t="s">
        <v>17</v>
      </c>
    </row>
    <row r="23" spans="2:7">
      <c r="B23" s="5">
        <v>30</v>
      </c>
      <c r="C23" s="5">
        <v>10</v>
      </c>
      <c r="D23" s="12" t="s">
        <v>18</v>
      </c>
      <c r="E23" s="6">
        <v>30</v>
      </c>
      <c r="F23" s="16">
        <f>tblAdmissions1421[[#This Row],[  ]]*tblAdmissions1421[[#This Row],[Estimated]]</f>
        <v>900</v>
      </c>
      <c r="G23" s="16">
        <f>tblAdmissions1421[[#This Row],[  ]]*tblAdmissions1421[[#This Row],[Actual]]</f>
        <v>300</v>
      </c>
    </row>
    <row r="24" spans="2:7">
      <c r="B24" s="5">
        <v>20</v>
      </c>
      <c r="C24" s="5"/>
      <c r="D24" s="12" t="s">
        <v>19</v>
      </c>
      <c r="E24" s="6">
        <v>30</v>
      </c>
      <c r="F24" s="16">
        <f>tblAdmissions1421[[#This Row],[  ]]*tblAdmissions1421[[#This Row],[Estimated]]</f>
        <v>600</v>
      </c>
      <c r="G24" s="16">
        <f>tblAdmissions1421[[#This Row],[  ]]*tblAdmissions1421[[#This Row],[Actual]]</f>
        <v>0</v>
      </c>
    </row>
    <row r="25" spans="2:7">
      <c r="B25" s="5">
        <v>6</v>
      </c>
      <c r="C25" s="5"/>
      <c r="D25" s="12" t="s">
        <v>20</v>
      </c>
      <c r="E25" s="6">
        <v>20</v>
      </c>
      <c r="F25" s="16">
        <f>tblAdmissions1421[[#This Row],[  ]]*tblAdmissions1421[[#This Row],[Estimated]]</f>
        <v>120</v>
      </c>
      <c r="G25" s="16">
        <f>tblAdmissions1421[[#This Row],[  ]]*tblAdmissions1421[[#This Row],[Actual]]</f>
        <v>0</v>
      </c>
    </row>
    <row r="26" spans="2:7">
      <c r="B26" s="5" t="s">
        <v>21</v>
      </c>
      <c r="C26" s="5"/>
      <c r="D26" s="12"/>
      <c r="E26" s="6"/>
      <c r="F26" s="16">
        <f>SUBTOTAL(109,tblAdmissions1421[[Estimated ]])</f>
        <v>1620</v>
      </c>
      <c r="G26" s="16">
        <f>SUBTOTAL(109,tblAdmissions1421[[Actual ]])</f>
        <v>300</v>
      </c>
    </row>
    <row r="27" spans="2:7">
      <c r="D27" s="10"/>
    </row>
    <row r="28" spans="2:7" ht="15.6">
      <c r="B28" s="4" t="s">
        <v>22</v>
      </c>
      <c r="D28" s="10"/>
    </row>
    <row r="29" spans="2:7">
      <c r="B29" s="21" t="s">
        <v>23</v>
      </c>
      <c r="C29" s="21" t="s">
        <v>9</v>
      </c>
      <c r="D29" s="21" t="s">
        <v>10</v>
      </c>
    </row>
    <row r="30" spans="2:7">
      <c r="B30" s="5" t="s">
        <v>24</v>
      </c>
      <c r="C30" s="26"/>
      <c r="D30" s="6"/>
    </row>
    <row r="31" spans="2:7">
      <c r="B31" s="5"/>
      <c r="C31" s="26"/>
      <c r="D31" s="6"/>
    </row>
    <row r="32" spans="2:7">
      <c r="B32" s="5"/>
      <c r="C32" s="26"/>
      <c r="D32" s="6"/>
    </row>
    <row r="33" spans="2:8">
      <c r="B33" s="5"/>
      <c r="C33" s="26"/>
      <c r="D33" s="6"/>
    </row>
    <row r="34" spans="2:8">
      <c r="B34" s="5" t="s">
        <v>21</v>
      </c>
      <c r="C34" s="6">
        <f>SUBTOTAL(109,tblRefreshments20251719[Estimated])</f>
        <v>0</v>
      </c>
      <c r="D34" s="6">
        <f>SUBTOTAL(109,tblRefreshments20251719[Actual])</f>
        <v>0</v>
      </c>
    </row>
    <row r="35" spans="2:8">
      <c r="B35" s="5"/>
      <c r="C35" s="6"/>
      <c r="D35" s="6"/>
    </row>
    <row r="36" spans="2:8" ht="15.6">
      <c r="B36" s="28" t="s">
        <v>12</v>
      </c>
      <c r="C36" s="29"/>
      <c r="D36" s="17" t="s">
        <v>9</v>
      </c>
      <c r="E36" s="17" t="s">
        <v>10</v>
      </c>
    </row>
    <row r="37" spans="2:8" ht="15.6">
      <c r="D37" s="18">
        <f>SUM(tblRefreshments202517[[#Totals],[Estimated]],tblSite192416[[#Totals],[Estimated]],tblAds152218[[#Totals],[Estimated ]])</f>
        <v>1650</v>
      </c>
      <c r="E37" s="18">
        <f>SUM(tblAds152218[[#Totals],[Actual ]],tblSite192416[[#Totals],[Actual]],tblRefreshments202517[[#Totals],[Actual]])</f>
        <v>500</v>
      </c>
    </row>
    <row r="38" spans="2:8" ht="15.6">
      <c r="G38" s="20"/>
      <c r="H38" s="20"/>
    </row>
    <row r="39" spans="2:8" ht="15.6">
      <c r="B39" s="4" t="s">
        <v>25</v>
      </c>
      <c r="D39" s="10"/>
      <c r="H39" s="20"/>
    </row>
    <row r="40" spans="2:8" ht="15.6">
      <c r="B40" s="31" t="s">
        <v>9</v>
      </c>
      <c r="C40" s="31" t="s">
        <v>10</v>
      </c>
      <c r="D40" s="32" t="s">
        <v>8</v>
      </c>
      <c r="E40" s="31" t="s">
        <v>15</v>
      </c>
      <c r="F40" s="31" t="s">
        <v>16</v>
      </c>
      <c r="G40" s="31" t="s">
        <v>17</v>
      </c>
      <c r="H40" s="20"/>
    </row>
    <row r="41" spans="2:8" ht="15.6">
      <c r="B41" s="5">
        <f>SUM(tblAdmissions1421[Estimated])</f>
        <v>56</v>
      </c>
      <c r="C41" s="5">
        <f>SUM(tblAdmissions1421[Actual])</f>
        <v>10</v>
      </c>
      <c r="D41" s="12" t="s">
        <v>26</v>
      </c>
      <c r="E41" s="6">
        <v>25</v>
      </c>
      <c r="F41" s="16">
        <f>tblAds152218[[#This Row],[  ]]*tblAds152218[[#This Row],[Estimated]]</f>
        <v>1400</v>
      </c>
      <c r="G41" s="16">
        <f>tblAds152218[[#This Row],[  ]]*tblAds152218[[#This Row],[Actual]]</f>
        <v>250</v>
      </c>
      <c r="H41" s="20"/>
    </row>
    <row r="42" spans="2:8" ht="15.6">
      <c r="B42" s="5">
        <v>10</v>
      </c>
      <c r="C42" s="5">
        <v>10</v>
      </c>
      <c r="D42" s="12" t="s">
        <v>27</v>
      </c>
      <c r="E42" s="6">
        <v>25</v>
      </c>
      <c r="F42" s="16">
        <f>tblAds152218[[#This Row],[  ]]*tblAds152218[[#This Row],[Estimated]]</f>
        <v>250</v>
      </c>
      <c r="G42" s="16">
        <f>tblAds152218[[#This Row],[  ]]*tblAds152218[[#This Row],[Actual]]</f>
        <v>250</v>
      </c>
      <c r="H42" s="20"/>
    </row>
    <row r="43" spans="2:8" ht="15.6">
      <c r="B43" s="5"/>
      <c r="C43" s="5"/>
      <c r="D43" s="12" t="s">
        <v>28</v>
      </c>
      <c r="E43" s="6"/>
      <c r="F43" s="16">
        <f>tblAds152218[[#This Row],[  ]]*tblAds152218[[#This Row],[Estimated]]</f>
        <v>0</v>
      </c>
      <c r="G43" s="16">
        <f>tblAds152218[[#This Row],[  ]]*tblAds152218[[#This Row],[Actual]]</f>
        <v>0</v>
      </c>
      <c r="H43" s="20"/>
    </row>
    <row r="44" spans="2:8" ht="15.6">
      <c r="B44" s="5" t="s">
        <v>21</v>
      </c>
      <c r="C44" s="5"/>
      <c r="D44" s="12"/>
      <c r="E44" s="5"/>
      <c r="F44" s="16">
        <f>SUBTOTAL(109,tblAds152218[[Estimated ]])</f>
        <v>1650</v>
      </c>
      <c r="G44" s="16">
        <f>SUBTOTAL(109,tblAds152218[[Actual ]])</f>
        <v>500</v>
      </c>
      <c r="H44" s="20"/>
    </row>
    <row r="46" spans="2:8">
      <c r="B46" s="30" t="s">
        <v>24</v>
      </c>
      <c r="C46" s="30" t="s">
        <v>9</v>
      </c>
      <c r="D46" s="30" t="s">
        <v>10</v>
      </c>
      <c r="F46" s="30" t="s">
        <v>29</v>
      </c>
      <c r="G46" s="30" t="s">
        <v>9</v>
      </c>
      <c r="H46" s="30" t="s">
        <v>10</v>
      </c>
    </row>
    <row r="47" spans="2:8">
      <c r="B47" s="5" t="s">
        <v>30</v>
      </c>
      <c r="C47" s="6">
        <v>0</v>
      </c>
      <c r="D47" s="6"/>
      <c r="F47" s="5" t="s">
        <v>31</v>
      </c>
      <c r="G47" s="6">
        <v>0</v>
      </c>
      <c r="H47" s="6"/>
    </row>
    <row r="48" spans="2:8">
      <c r="B48" s="5" t="s">
        <v>32</v>
      </c>
      <c r="C48" s="6">
        <v>0</v>
      </c>
      <c r="D48" s="6"/>
      <c r="F48" s="5" t="s">
        <v>33</v>
      </c>
      <c r="G48" s="6">
        <v>0</v>
      </c>
      <c r="H48" s="6"/>
    </row>
    <row r="49" spans="2:8">
      <c r="B49" s="5" t="s">
        <v>34</v>
      </c>
      <c r="C49" s="6">
        <v>0</v>
      </c>
      <c r="D49" s="6"/>
      <c r="F49" s="5" t="s">
        <v>35</v>
      </c>
      <c r="G49" s="6">
        <v>0</v>
      </c>
      <c r="H49" s="6"/>
    </row>
    <row r="50" spans="2:8">
      <c r="B50" s="5"/>
      <c r="C50" s="6"/>
      <c r="D50" s="6"/>
      <c r="F50" s="5" t="s">
        <v>36</v>
      </c>
      <c r="G50" s="6">
        <v>0</v>
      </c>
      <c r="H50" s="6"/>
    </row>
    <row r="51" spans="2:8">
      <c r="B51" s="5" t="s">
        <v>21</v>
      </c>
      <c r="C51" s="6">
        <f>SUBTOTAL(109,tblSite192416[Estimated])</f>
        <v>0</v>
      </c>
      <c r="D51" s="6">
        <f>SUBTOTAL(109,tblSite192416[Actual])</f>
        <v>0</v>
      </c>
      <c r="F51" s="5" t="s">
        <v>21</v>
      </c>
      <c r="G51" s="6">
        <f>SUBTOTAL(109,tblRefreshments202517[Estimated])</f>
        <v>0</v>
      </c>
      <c r="H51" s="6">
        <f>SUBTOTAL(109,tblRefreshments202517[Actual])</f>
        <v>0</v>
      </c>
    </row>
    <row r="54" spans="2:8" ht="17.45">
      <c r="B54" s="22" t="s">
        <v>37</v>
      </c>
      <c r="C54" s="23"/>
      <c r="D54" s="23"/>
      <c r="E54" s="23"/>
      <c r="F54" s="23"/>
    </row>
    <row r="55" spans="2:8" ht="9" customHeight="1">
      <c r="B55" s="22"/>
    </row>
    <row r="56" spans="2:8" ht="17.45">
      <c r="B56" s="22" t="s">
        <v>38</v>
      </c>
      <c r="C56" s="23"/>
      <c r="D56" s="23"/>
      <c r="E56" s="23"/>
      <c r="F56" s="24"/>
      <c r="G56" s="25" t="s">
        <v>39</v>
      </c>
      <c r="H56" s="23"/>
    </row>
  </sheetData>
  <mergeCells count="10">
    <mergeCell ref="B10:C10"/>
    <mergeCell ref="D10:H10"/>
    <mergeCell ref="B9:C9"/>
    <mergeCell ref="B8:C8"/>
    <mergeCell ref="B7:C7"/>
    <mergeCell ref="B6:C6"/>
    <mergeCell ref="D6:F6"/>
    <mergeCell ref="D7:H7"/>
    <mergeCell ref="D8:H8"/>
    <mergeCell ref="D9:H9"/>
  </mergeCells>
  <pageMargins left="0.4" right="0.45674999999999999" top="0.24791666666666667" bottom="0.4" header="0.3" footer="0.3"/>
  <pageSetup scale="88" orientation="portrait" horizontalDpi="4294967293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B2:H37"/>
  <sheetViews>
    <sheetView showGridLines="0" workbookViewId="0">
      <selection activeCell="H12" sqref="B3:H12"/>
    </sheetView>
  </sheetViews>
  <sheetFormatPr defaultRowHeight="13.15"/>
  <cols>
    <col min="1" max="1" width="1.7109375" customWidth="1"/>
    <col min="2" max="2" width="22.140625" customWidth="1"/>
    <col min="3" max="4" width="21" customWidth="1"/>
    <col min="5" max="5" width="2.7109375" customWidth="1"/>
    <col min="6" max="6" width="28.28515625" customWidth="1"/>
    <col min="7" max="8" width="21" customWidth="1"/>
  </cols>
  <sheetData>
    <row r="2" spans="2:8" ht="28.15">
      <c r="B2" s="1" t="str">
        <f>DASHBOARD!B3</f>
        <v>Budget for [Event Name]</v>
      </c>
      <c r="C2" s="1"/>
      <c r="D2" s="1"/>
      <c r="E2" s="1"/>
      <c r="F2" s="1"/>
      <c r="G2" s="1"/>
      <c r="H2" s="1"/>
    </row>
    <row r="3" spans="2:8" ht="17.45">
      <c r="B3" s="2" t="s">
        <v>40</v>
      </c>
      <c r="C3" s="2"/>
      <c r="D3" s="2"/>
      <c r="E3" s="2"/>
      <c r="F3" s="2"/>
      <c r="G3" s="2"/>
      <c r="H3" s="2"/>
    </row>
    <row r="4" spans="2:8" ht="15.6">
      <c r="F4" s="3" t="s">
        <v>12</v>
      </c>
      <c r="G4" s="17" t="s">
        <v>9</v>
      </c>
      <c r="H4" s="17" t="s">
        <v>10</v>
      </c>
    </row>
    <row r="5" spans="2:8" ht="15.6">
      <c r="G5" s="18">
        <f>SUBTOTAL(109,tblSite[Estimated],tblRefreshments[Estimated],tblPrograms[Estimated],tblDecorations[Estimated],tblPrizes[Estimated],tblPublicity[Estimated],tblMisc[Estimated])</f>
        <v>850</v>
      </c>
      <c r="H5" s="18">
        <f>SUBTOTAL(109,tblSite[Actual],tblRefreshments[Actual],tblPrograms[Actual],tblDecorations[Actual],tblPrizes[Actual],tblPublicity[Actual],tblMisc[Actual])</f>
        <v>300</v>
      </c>
    </row>
    <row r="7" spans="2:8">
      <c r="B7" s="7" t="s">
        <v>41</v>
      </c>
      <c r="C7" s="7" t="s">
        <v>9</v>
      </c>
      <c r="D7" s="7" t="s">
        <v>10</v>
      </c>
      <c r="F7" s="7" t="s">
        <v>42</v>
      </c>
      <c r="G7" s="7" t="s">
        <v>9</v>
      </c>
      <c r="H7" s="7" t="s">
        <v>10</v>
      </c>
    </row>
    <row r="8" spans="2:8">
      <c r="B8" s="5" t="s">
        <v>43</v>
      </c>
      <c r="C8" s="6">
        <v>500</v>
      </c>
      <c r="D8" s="6"/>
      <c r="F8" s="5" t="s">
        <v>44</v>
      </c>
      <c r="G8" s="6">
        <v>150</v>
      </c>
      <c r="H8" s="6"/>
    </row>
    <row r="9" spans="2:8">
      <c r="B9" s="5" t="s">
        <v>45</v>
      </c>
      <c r="C9" s="6"/>
      <c r="D9" s="6"/>
      <c r="F9" s="5" t="s">
        <v>46</v>
      </c>
      <c r="G9" s="6"/>
      <c r="H9" s="6"/>
    </row>
    <row r="10" spans="2:8">
      <c r="B10" s="5" t="s">
        <v>47</v>
      </c>
      <c r="C10" s="6"/>
      <c r="D10" s="6"/>
      <c r="F10" s="5" t="s">
        <v>48</v>
      </c>
      <c r="G10" s="6"/>
      <c r="H10" s="6"/>
    </row>
    <row r="11" spans="2:8">
      <c r="B11" s="5" t="s">
        <v>49</v>
      </c>
      <c r="C11" s="6"/>
      <c r="D11" s="6"/>
      <c r="F11" s="5" t="s">
        <v>50</v>
      </c>
      <c r="G11" s="6"/>
      <c r="H11" s="6"/>
    </row>
    <row r="12" spans="2:8">
      <c r="B12" s="5" t="s">
        <v>21</v>
      </c>
      <c r="C12" s="6">
        <f>SUBTOTAL(109,tblSite[Estimated])</f>
        <v>500</v>
      </c>
      <c r="D12" s="6">
        <f>SUBTOTAL(109,tblSite[Actual])</f>
        <v>0</v>
      </c>
      <c r="F12" s="5" t="s">
        <v>21</v>
      </c>
      <c r="G12" s="6">
        <f>SUBTOTAL(109,tblRefreshments[Estimated])</f>
        <v>150</v>
      </c>
      <c r="H12" s="6">
        <f>SUBTOTAL(109,tblRefreshments[Actual])</f>
        <v>0</v>
      </c>
    </row>
    <row r="13" spans="2:8">
      <c r="B13" s="36"/>
      <c r="C13" s="36"/>
      <c r="D13" s="36"/>
      <c r="F13" s="36"/>
      <c r="G13" s="36"/>
      <c r="H13" s="36"/>
    </row>
    <row r="15" spans="2:8">
      <c r="B15" s="7" t="s">
        <v>51</v>
      </c>
      <c r="C15" s="7" t="s">
        <v>9</v>
      </c>
      <c r="D15" s="7" t="s">
        <v>10</v>
      </c>
      <c r="F15" s="7" t="s">
        <v>52</v>
      </c>
      <c r="G15" s="7" t="s">
        <v>9</v>
      </c>
      <c r="H15" s="7" t="s">
        <v>10</v>
      </c>
    </row>
    <row r="16" spans="2:8">
      <c r="B16" s="5" t="s">
        <v>53</v>
      </c>
      <c r="C16" s="6">
        <v>200</v>
      </c>
      <c r="D16" s="6">
        <v>300</v>
      </c>
      <c r="F16" s="5" t="s">
        <v>54</v>
      </c>
      <c r="G16" s="6"/>
      <c r="H16" s="6"/>
    </row>
    <row r="17" spans="2:8">
      <c r="B17" s="5" t="s">
        <v>55</v>
      </c>
      <c r="C17" s="6"/>
      <c r="D17" s="6"/>
      <c r="F17" s="5" t="s">
        <v>56</v>
      </c>
      <c r="G17" s="6"/>
      <c r="H17" s="6"/>
    </row>
    <row r="18" spans="2:8">
      <c r="B18" s="5" t="s">
        <v>57</v>
      </c>
      <c r="C18" s="6"/>
      <c r="D18" s="6"/>
      <c r="F18" s="5" t="s">
        <v>24</v>
      </c>
      <c r="G18" s="6"/>
      <c r="H18" s="6"/>
    </row>
    <row r="19" spans="2:8">
      <c r="B19" s="5" t="s">
        <v>58</v>
      </c>
      <c r="C19" s="6"/>
      <c r="D19" s="6"/>
      <c r="F19" s="5" t="s">
        <v>30</v>
      </c>
      <c r="G19" s="6"/>
      <c r="H19" s="6"/>
    </row>
    <row r="20" spans="2:8">
      <c r="B20" s="5" t="s">
        <v>59</v>
      </c>
      <c r="C20" s="6"/>
      <c r="D20" s="6"/>
      <c r="F20" s="5" t="s">
        <v>60</v>
      </c>
      <c r="G20" s="6"/>
      <c r="H20" s="6"/>
    </row>
    <row r="21" spans="2:8">
      <c r="B21" s="5" t="s">
        <v>21</v>
      </c>
      <c r="C21" s="6">
        <f>SUBTOTAL(109,tblDecorations[Estimated])</f>
        <v>200</v>
      </c>
      <c r="D21" s="6">
        <f>SUBTOTAL(109,tblDecorations[Actual])</f>
        <v>300</v>
      </c>
      <c r="F21" s="5" t="s">
        <v>21</v>
      </c>
      <c r="G21" s="6">
        <f>SUBTOTAL(109,tblPrograms[Estimated])</f>
        <v>0</v>
      </c>
      <c r="H21" s="6">
        <f>SUBTOTAL(109,tblPrograms[Actual])</f>
        <v>0</v>
      </c>
    </row>
    <row r="22" spans="2:8">
      <c r="B22" s="36"/>
      <c r="C22" s="36"/>
      <c r="D22" s="36"/>
      <c r="F22" s="36"/>
      <c r="G22" s="36"/>
      <c r="H22" s="36"/>
    </row>
    <row r="24" spans="2:8">
      <c r="B24" s="7" t="s">
        <v>61</v>
      </c>
      <c r="C24" s="7" t="s">
        <v>9</v>
      </c>
      <c r="D24" s="7" t="s">
        <v>10</v>
      </c>
      <c r="F24" s="7" t="s">
        <v>62</v>
      </c>
      <c r="G24" s="7" t="s">
        <v>9</v>
      </c>
      <c r="H24" s="7" t="s">
        <v>10</v>
      </c>
    </row>
    <row r="25" spans="2:8">
      <c r="B25" s="5" t="s">
        <v>63</v>
      </c>
      <c r="C25" s="6"/>
      <c r="D25" s="6"/>
      <c r="F25" s="5" t="s">
        <v>64</v>
      </c>
      <c r="G25" s="6"/>
      <c r="H25" s="6"/>
    </row>
    <row r="26" spans="2:8">
      <c r="B26" s="5" t="s">
        <v>65</v>
      </c>
      <c r="C26" s="6"/>
      <c r="D26" s="6"/>
      <c r="F26" s="5" t="s">
        <v>66</v>
      </c>
      <c r="G26" s="6"/>
      <c r="H26" s="6"/>
    </row>
    <row r="27" spans="2:8">
      <c r="B27" s="5" t="s">
        <v>67</v>
      </c>
      <c r="C27" s="6"/>
      <c r="D27" s="6"/>
      <c r="F27" s="5" t="s">
        <v>21</v>
      </c>
      <c r="G27" s="6">
        <f>SUBTOTAL(109,tblPrizes[Estimated])</f>
        <v>0</v>
      </c>
      <c r="H27" s="6">
        <f>SUBTOTAL(109,tblPrizes[Actual])</f>
        <v>0</v>
      </c>
    </row>
    <row r="28" spans="2:8">
      <c r="B28" s="5" t="s">
        <v>21</v>
      </c>
      <c r="C28" s="6">
        <f>SUBTOTAL(109,tblPublicity[Estimated])</f>
        <v>0</v>
      </c>
      <c r="D28" s="6">
        <f>SUBTOTAL(109,tblPublicity[Actual])</f>
        <v>0</v>
      </c>
      <c r="F28" s="36"/>
      <c r="G28" s="36"/>
      <c r="H28" s="36"/>
    </row>
    <row r="29" spans="2:8">
      <c r="B29" s="36"/>
      <c r="C29" s="36"/>
      <c r="D29" s="36"/>
    </row>
    <row r="31" spans="2:8">
      <c r="B31" s="7" t="s">
        <v>68</v>
      </c>
      <c r="C31" s="7" t="s">
        <v>9</v>
      </c>
      <c r="D31" s="7" t="s">
        <v>10</v>
      </c>
    </row>
    <row r="32" spans="2:8">
      <c r="B32" s="5" t="s">
        <v>69</v>
      </c>
      <c r="C32" s="6"/>
      <c r="D32" s="6"/>
    </row>
    <row r="33" spans="2:4">
      <c r="B33" s="5" t="s">
        <v>70</v>
      </c>
      <c r="C33" s="6"/>
      <c r="D33" s="6"/>
    </row>
    <row r="34" spans="2:4">
      <c r="B34" s="5" t="s">
        <v>71</v>
      </c>
      <c r="C34" s="6"/>
      <c r="D34" s="6"/>
    </row>
    <row r="35" spans="2:4">
      <c r="B35" s="5" t="s">
        <v>72</v>
      </c>
      <c r="C35" s="6"/>
      <c r="D35" s="6"/>
    </row>
    <row r="36" spans="2:4">
      <c r="B36" s="5" t="s">
        <v>21</v>
      </c>
      <c r="C36" s="6">
        <f>SUBTOTAL(109,tblMisc[Estimated])</f>
        <v>0</v>
      </c>
      <c r="D36" s="6">
        <f>SUBTOTAL(109,tblMisc[Actual])</f>
        <v>0</v>
      </c>
    </row>
    <row r="37" spans="2:4">
      <c r="B37" s="36"/>
      <c r="C37" s="36"/>
      <c r="D37" s="36"/>
    </row>
  </sheetData>
  <mergeCells count="7">
    <mergeCell ref="F13:H13"/>
    <mergeCell ref="B13:D13"/>
    <mergeCell ref="B22:D22"/>
    <mergeCell ref="F22:H22"/>
    <mergeCell ref="B37:D37"/>
    <mergeCell ref="B29:D29"/>
    <mergeCell ref="F28:H28"/>
  </mergeCells>
  <pageMargins left="0.4" right="0.4" top="0.4" bottom="0.4" header="0.3" footer="0.3"/>
  <pageSetup fitToHeight="0" orientation="landscape" horizontalDpi="4294967293" verticalDpi="0" r:id="rId1"/>
  <headerFooter differentFirst="1">
    <oddFooter>Page &amp;P of &amp;N</oddFooter>
  </headerFooter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/>
  </sheetPr>
  <dimension ref="B2:G33"/>
  <sheetViews>
    <sheetView showGridLines="0" workbookViewId="0">
      <selection activeCell="B3" sqref="B3:G18"/>
    </sheetView>
  </sheetViews>
  <sheetFormatPr defaultRowHeight="13.15"/>
  <cols>
    <col min="1" max="1" width="1.7109375" customWidth="1"/>
    <col min="2" max="3" width="21" customWidth="1"/>
    <col min="4" max="4" width="17.85546875" style="10" customWidth="1"/>
    <col min="5" max="7" width="21" customWidth="1"/>
  </cols>
  <sheetData>
    <row r="2" spans="2:7" ht="28.15">
      <c r="B2" s="1" t="str">
        <f>DASHBOARD!B3</f>
        <v>Budget for [Event Name]</v>
      </c>
      <c r="C2" s="1"/>
      <c r="D2" s="8"/>
      <c r="E2" s="1"/>
      <c r="F2" s="1"/>
      <c r="G2" s="1"/>
    </row>
    <row r="3" spans="2:7" ht="17.45">
      <c r="B3" s="2" t="s">
        <v>73</v>
      </c>
      <c r="C3" s="2"/>
      <c r="D3" s="9"/>
      <c r="E3" s="2"/>
      <c r="F3" s="2"/>
      <c r="G3" s="2"/>
    </row>
    <row r="4" spans="2:7" ht="15.6">
      <c r="E4" s="3" t="s">
        <v>11</v>
      </c>
      <c r="F4" s="17" t="s">
        <v>9</v>
      </c>
      <c r="G4" s="17" t="s">
        <v>10</v>
      </c>
    </row>
    <row r="5" spans="2:7" ht="15.6">
      <c r="F5" s="18">
        <f>SUBTOTAL(109,tblAdmissions[[Estimated ]],tblAds[[Estimated ]],tblVendors[[Estimated ]],tblItems[[Estimated ]])</f>
        <v>1936</v>
      </c>
      <c r="G5" s="18">
        <f>SUBTOTAL(109,tblAdmissions[[Actual ]],tblAds[[Actual ]],tblVendors[[Actual ]],tblItems[[Actual ]])</f>
        <v>1831</v>
      </c>
    </row>
    <row r="6" spans="2:7" ht="15.6">
      <c r="B6" s="4" t="s">
        <v>14</v>
      </c>
    </row>
    <row r="7" spans="2:7">
      <c r="B7" s="7" t="s">
        <v>9</v>
      </c>
      <c r="C7" s="7" t="s">
        <v>10</v>
      </c>
      <c r="D7" s="11" t="s">
        <v>8</v>
      </c>
      <c r="E7" s="7" t="s">
        <v>15</v>
      </c>
      <c r="F7" s="7" t="s">
        <v>16</v>
      </c>
      <c r="G7" s="7" t="s">
        <v>17</v>
      </c>
    </row>
    <row r="8" spans="2:7">
      <c r="B8" s="5">
        <v>300</v>
      </c>
      <c r="C8" s="5">
        <v>278</v>
      </c>
      <c r="D8" s="12" t="s">
        <v>74</v>
      </c>
      <c r="E8" s="6">
        <v>5</v>
      </c>
      <c r="F8" s="16">
        <f>tblAdmissions[[#This Row],[  ]]*tblAdmissions[[#This Row],[Estimated]]</f>
        <v>1500</v>
      </c>
      <c r="G8" s="16">
        <f>tblAdmissions[[#This Row],[  ]]*tblAdmissions[[#This Row],[Actual]]</f>
        <v>1390</v>
      </c>
    </row>
    <row r="9" spans="2:7">
      <c r="B9" s="5">
        <v>197</v>
      </c>
      <c r="C9" s="5">
        <v>195</v>
      </c>
      <c r="D9" s="12" t="s">
        <v>75</v>
      </c>
      <c r="E9" s="6">
        <v>2</v>
      </c>
      <c r="F9" s="16">
        <f>tblAdmissions[[#This Row],[  ]]*tblAdmissions[[#This Row],[Estimated]]</f>
        <v>394</v>
      </c>
      <c r="G9" s="16">
        <f>tblAdmissions[[#This Row],[  ]]*tblAdmissions[[#This Row],[Actual]]</f>
        <v>390</v>
      </c>
    </row>
    <row r="10" spans="2:7">
      <c r="B10" s="5">
        <v>42</v>
      </c>
      <c r="C10" s="5">
        <v>51</v>
      </c>
      <c r="D10" s="12" t="s">
        <v>76</v>
      </c>
      <c r="E10" s="6">
        <v>1</v>
      </c>
      <c r="F10" s="16">
        <f>tblAdmissions[[#This Row],[  ]]*tblAdmissions[[#This Row],[Estimated]]</f>
        <v>42</v>
      </c>
      <c r="G10" s="16">
        <f>tblAdmissions[[#This Row],[  ]]*tblAdmissions[[#This Row],[Actual]]</f>
        <v>51</v>
      </c>
    </row>
    <row r="11" spans="2:7">
      <c r="B11" s="5" t="s">
        <v>21</v>
      </c>
      <c r="C11" s="5"/>
      <c r="D11" s="12"/>
      <c r="E11" s="6"/>
      <c r="F11" s="16">
        <f>SUBTOTAL(109,tblAdmissions[[Estimated ]])</f>
        <v>1936</v>
      </c>
      <c r="G11" s="16">
        <f>SUBTOTAL(109,tblAdmissions[[Actual ]])</f>
        <v>1831</v>
      </c>
    </row>
    <row r="13" spans="2:7" ht="15.6">
      <c r="B13" s="4" t="s">
        <v>77</v>
      </c>
    </row>
    <row r="14" spans="2:7">
      <c r="B14" s="7" t="s">
        <v>9</v>
      </c>
      <c r="C14" s="7" t="s">
        <v>10</v>
      </c>
      <c r="D14" s="11" t="s">
        <v>8</v>
      </c>
      <c r="E14" s="7" t="s">
        <v>15</v>
      </c>
      <c r="F14" s="7" t="s">
        <v>16</v>
      </c>
      <c r="G14" s="7" t="s">
        <v>17</v>
      </c>
    </row>
    <row r="15" spans="2:7">
      <c r="B15" s="5"/>
      <c r="C15" s="5"/>
      <c r="D15" s="12" t="s">
        <v>78</v>
      </c>
      <c r="E15" s="5"/>
      <c r="F15" s="16">
        <f>tblAds[[#This Row],[  ]]*tblAds[[#This Row],[Estimated]]</f>
        <v>0</v>
      </c>
      <c r="G15" s="16">
        <f>tblAds[[#This Row],[  ]]*tblAds[[#This Row],[Actual]]</f>
        <v>0</v>
      </c>
    </row>
    <row r="16" spans="2:7">
      <c r="B16" s="5"/>
      <c r="C16" s="5"/>
      <c r="D16" s="12" t="s">
        <v>79</v>
      </c>
      <c r="E16" s="5"/>
      <c r="F16" s="16">
        <f>tblAds[[#This Row],[  ]]*tblAds[[#This Row],[Estimated]]</f>
        <v>0</v>
      </c>
      <c r="G16" s="16">
        <f>tblAds[[#This Row],[  ]]*tblAds[[#This Row],[Actual]]</f>
        <v>0</v>
      </c>
    </row>
    <row r="17" spans="2:7">
      <c r="B17" s="5"/>
      <c r="C17" s="5"/>
      <c r="D17" s="12" t="s">
        <v>80</v>
      </c>
      <c r="E17" s="5"/>
      <c r="F17" s="16">
        <f>tblAds[[#This Row],[  ]]*tblAds[[#This Row],[Estimated]]</f>
        <v>0</v>
      </c>
      <c r="G17" s="16">
        <f>tblAds[[#This Row],[  ]]*tblAds[[#This Row],[Actual]]</f>
        <v>0</v>
      </c>
    </row>
    <row r="18" spans="2:7">
      <c r="B18" s="5" t="s">
        <v>21</v>
      </c>
      <c r="C18" s="5"/>
      <c r="D18" s="12"/>
      <c r="E18" s="5"/>
      <c r="F18" s="16">
        <f>SUBTOTAL(109,tblAds[[Estimated ]])</f>
        <v>0</v>
      </c>
      <c r="G18" s="16">
        <f>SUBTOTAL(109,tblAds[[Actual ]])</f>
        <v>0</v>
      </c>
    </row>
    <row r="20" spans="2:7" ht="15.6">
      <c r="B20" s="4" t="s">
        <v>81</v>
      </c>
    </row>
    <row r="21" spans="2:7">
      <c r="B21" s="7" t="s">
        <v>9</v>
      </c>
      <c r="C21" s="7" t="s">
        <v>10</v>
      </c>
      <c r="D21" s="11" t="s">
        <v>8</v>
      </c>
      <c r="E21" s="7" t="s">
        <v>15</v>
      </c>
      <c r="F21" s="7" t="s">
        <v>16</v>
      </c>
      <c r="G21" s="7" t="s">
        <v>17</v>
      </c>
    </row>
    <row r="22" spans="2:7">
      <c r="B22" s="5"/>
      <c r="C22" s="5"/>
      <c r="D22" s="12" t="s">
        <v>82</v>
      </c>
      <c r="E22" s="5"/>
      <c r="F22" s="16">
        <f>tblVendors[[#This Row],[  ]]*tblVendors[[#This Row],[Estimated]]</f>
        <v>0</v>
      </c>
      <c r="G22" s="16">
        <f>tblVendors[[#This Row],[  ]]*tblVendors[[#This Row],[Actual]]</f>
        <v>0</v>
      </c>
    </row>
    <row r="23" spans="2:7">
      <c r="B23" s="5"/>
      <c r="C23" s="5"/>
      <c r="D23" s="12" t="s">
        <v>83</v>
      </c>
      <c r="E23" s="5"/>
      <c r="F23" s="16">
        <f>tblVendors[[#This Row],[  ]]*tblVendors[[#This Row],[Estimated]]</f>
        <v>0</v>
      </c>
      <c r="G23" s="16">
        <f>tblVendors[[#This Row],[  ]]*tblVendors[[#This Row],[Actual]]</f>
        <v>0</v>
      </c>
    </row>
    <row r="24" spans="2:7">
      <c r="B24" s="5"/>
      <c r="C24" s="5"/>
      <c r="D24" s="12" t="s">
        <v>84</v>
      </c>
      <c r="E24" s="5"/>
      <c r="F24" s="16">
        <f>tblVendors[[#This Row],[  ]]*tblVendors[[#This Row],[Estimated]]</f>
        <v>0</v>
      </c>
      <c r="G24" s="16">
        <f>tblVendors[[#This Row],[  ]]*tblVendors[[#This Row],[Actual]]</f>
        <v>0</v>
      </c>
    </row>
    <row r="25" spans="2:7">
      <c r="B25" s="5" t="s">
        <v>21</v>
      </c>
      <c r="C25" s="5"/>
      <c r="D25" s="12"/>
      <c r="E25" s="5"/>
      <c r="F25" s="16">
        <f>SUBTOTAL(109,tblVendors[[Estimated ]])</f>
        <v>0</v>
      </c>
      <c r="G25" s="16">
        <f>SUBTOTAL(109,tblVendors[[Actual ]])</f>
        <v>0</v>
      </c>
    </row>
    <row r="27" spans="2:7" ht="15.6">
      <c r="B27" s="4" t="s">
        <v>85</v>
      </c>
    </row>
    <row r="28" spans="2:7">
      <c r="B28" s="7" t="s">
        <v>9</v>
      </c>
      <c r="C28" s="7" t="s">
        <v>10</v>
      </c>
      <c r="D28" s="11" t="s">
        <v>8</v>
      </c>
      <c r="E28" s="7" t="s">
        <v>15</v>
      </c>
      <c r="F28" s="7" t="s">
        <v>16</v>
      </c>
      <c r="G28" s="7" t="s">
        <v>17</v>
      </c>
    </row>
    <row r="29" spans="2:7">
      <c r="B29" s="5"/>
      <c r="C29" s="5"/>
      <c r="D29" s="12" t="s">
        <v>86</v>
      </c>
      <c r="E29" s="5"/>
      <c r="F29" s="16">
        <f>tblItems[[#This Row],[  ]]*tblItems[[#This Row],[Estimated]]</f>
        <v>0</v>
      </c>
      <c r="G29" s="16">
        <f>tblItems[[#This Row],[  ]]*tblItems[[#This Row],[Actual]]</f>
        <v>0</v>
      </c>
    </row>
    <row r="30" spans="2:7">
      <c r="B30" s="5"/>
      <c r="C30" s="5"/>
      <c r="D30" s="12" t="s">
        <v>86</v>
      </c>
      <c r="E30" s="5"/>
      <c r="F30" s="16">
        <f>tblItems[[#This Row],[  ]]*tblItems[[#This Row],[Estimated]]</f>
        <v>0</v>
      </c>
      <c r="G30" s="16">
        <f>tblItems[[#This Row],[  ]]*tblItems[[#This Row],[Actual]]</f>
        <v>0</v>
      </c>
    </row>
    <row r="31" spans="2:7">
      <c r="B31" s="5"/>
      <c r="C31" s="5"/>
      <c r="D31" s="12" t="s">
        <v>86</v>
      </c>
      <c r="E31" s="5"/>
      <c r="F31" s="16">
        <f>tblItems[[#This Row],[  ]]*tblItems[[#This Row],[Estimated]]</f>
        <v>0</v>
      </c>
      <c r="G31" s="16">
        <f>tblItems[[#This Row],[  ]]*tblItems[[#This Row],[Actual]]</f>
        <v>0</v>
      </c>
    </row>
    <row r="32" spans="2:7">
      <c r="B32" s="5"/>
      <c r="C32" s="5"/>
      <c r="D32" s="12" t="s">
        <v>86</v>
      </c>
      <c r="E32" s="5"/>
      <c r="F32" s="16">
        <f>tblItems[[#This Row],[  ]]*tblItems[[#This Row],[Estimated]]</f>
        <v>0</v>
      </c>
      <c r="G32" s="16">
        <f>tblItems[[#This Row],[  ]]*tblItems[[#This Row],[Actual]]</f>
        <v>0</v>
      </c>
    </row>
    <row r="33" spans="2:7">
      <c r="B33" s="5" t="s">
        <v>21</v>
      </c>
      <c r="C33" s="5"/>
      <c r="D33" s="12"/>
      <c r="E33" s="5"/>
      <c r="F33" s="16">
        <f>SUBTOTAL(109,tblItems[[Estimated ]])</f>
        <v>0</v>
      </c>
      <c r="G33" s="16">
        <f>SUBTOTAL(109,tblItems[[Actual ]])</f>
        <v>0</v>
      </c>
    </row>
  </sheetData>
  <pageMargins left="0.4" right="0.4" top="0.4" bottom="0.4" header="0.3" footer="0.3"/>
  <pageSetup orientation="landscape" horizontalDpi="4294967293" verticalDpi="0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R. Benovic</dc:creator>
  <cp:keywords/>
  <dc:description/>
  <cp:lastModifiedBy>Ryan O'Hearn</cp:lastModifiedBy>
  <cp:revision/>
  <dcterms:created xsi:type="dcterms:W3CDTF">2015-10-08T20:14:07Z</dcterms:created>
  <dcterms:modified xsi:type="dcterms:W3CDTF">2018-03-09T14:04:12Z</dcterms:modified>
  <cp:category/>
  <cp:contentStatus/>
</cp:coreProperties>
</file>